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AFI Independiente\Comercial\34. Flip Familia\"/>
    </mc:Choice>
  </mc:AlternateContent>
  <xr:revisionPtr revIDLastSave="0" documentId="13_ncr:1_{48D27359-5EBD-4246-8D77-36A992A12134}" xr6:coauthVersionLast="47" xr6:coauthVersionMax="47" xr10:uidLastSave="{00000000-0000-0000-0000-000000000000}"/>
  <bookViews>
    <workbookView xWindow="-108" yWindow="-108" windowWidth="23256" windowHeight="12456" xr2:uid="{779EA7AE-E95B-4C57-8319-A56F44B3F6C8}"/>
  </bookViews>
  <sheets>
    <sheet name="modelo" sheetId="3" r:id="rId1"/>
  </sheets>
  <externalReferences>
    <externalReference r:id="rId2"/>
    <externalReference r:id="rId3"/>
  </externalReferences>
  <definedNames>
    <definedName name="SummaryHeaderRow">[1]!Categorías[[#Headers],[Total]]</definedName>
    <definedName name="Universidad">[2]listas!$I$2:$I$8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E29" i="3"/>
  <c r="Q37" i="3"/>
  <c r="E25" i="3" s="1"/>
  <c r="U27" i="3"/>
  <c r="U26" i="3"/>
  <c r="T27" i="3"/>
  <c r="T26" i="3"/>
  <c r="S27" i="3"/>
  <c r="S26" i="3"/>
  <c r="S23" i="3"/>
  <c r="P30" i="3"/>
  <c r="T20" i="3"/>
  <c r="Q31" i="3" l="1"/>
  <c r="J1" i="3"/>
  <c r="E21" i="3"/>
  <c r="H21" i="3" s="1"/>
  <c r="Q32" i="3" l="1"/>
  <c r="H11" i="3"/>
  <c r="S8" i="3"/>
  <c r="S10" i="3" s="1"/>
  <c r="R8" i="3"/>
  <c r="R10" i="3" s="1"/>
  <c r="E229" i="3"/>
  <c r="E228" i="3"/>
  <c r="E227" i="3"/>
</calcChain>
</file>

<file path=xl/sharedStrings.xml><?xml version="1.0" encoding="utf-8"?>
<sst xmlns="http://schemas.openxmlformats.org/spreadsheetml/2006/main" count="40" uniqueCount="31">
  <si>
    <t>Buho consciente</t>
  </si>
  <si>
    <t>Ahorro</t>
  </si>
  <si>
    <t>Inversión</t>
  </si>
  <si>
    <t>DPF sol</t>
  </si>
  <si>
    <t>DPF dól</t>
  </si>
  <si>
    <t>Tiempo</t>
  </si>
  <si>
    <t>Ahorros</t>
  </si>
  <si>
    <t>SIMULA TU INVERSIÓN A LARGO PLAZO</t>
  </si>
  <si>
    <t>Plazo de inversión (años)</t>
  </si>
  <si>
    <t>Inversión inicial ($)</t>
  </si>
  <si>
    <t>Fondo de tu interés</t>
  </si>
  <si>
    <t>Cobra achorada</t>
  </si>
  <si>
    <t>Panda Zen</t>
  </si>
  <si>
    <t>Rentabilidad promedio por año</t>
  </si>
  <si>
    <t>Inversión mensual ($)</t>
  </si>
  <si>
    <t>#E5EF84</t>
  </si>
  <si>
    <t>Solo ahorro</t>
  </si>
  <si>
    <t>Invirtiendo en Flip</t>
  </si>
  <si>
    <t>Recuerda que solo es una simulación,  saber los rendimientos futuros de una inversión es imposible.</t>
  </si>
  <si>
    <t>Toma nota</t>
  </si>
  <si>
    <t>Los cálculos simulados utilizan información pasada y no garantiza que se repitan en el futuro.</t>
  </si>
  <si>
    <t>"click en el siguiente botón"</t>
  </si>
  <si>
    <t>Gratificación/Bono julio y diciembre $</t>
  </si>
  <si>
    <t>º</t>
  </si>
  <si>
    <t>Click para contactarnos</t>
  </si>
  <si>
    <t>depositos</t>
  </si>
  <si>
    <t>cobra</t>
  </si>
  <si>
    <t>buho</t>
  </si>
  <si>
    <t>Panda</t>
  </si>
  <si>
    <t>En depósitos a plazo</t>
  </si>
  <si>
    <t>Flip recomienda que tu inversión sea de largo plazo (mínimo 3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</si>
</sst>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-[$$-45C]* #,##0_-;\-[$$-45C]* #,##0_-;_-[$$-45C]* &quot;-&quot;??_-;_-@_-"/>
    <numFmt numFmtId="167" formatCode="[$$-540A]#,##0"/>
    <numFmt numFmtId="168" formatCode="0.000000%"/>
    <numFmt numFmtId="169" formatCode="0.0000000%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8"/>
      <color theme="0"/>
      <name val="Oakes Grotesk"/>
    </font>
    <font>
      <sz val="12"/>
      <color theme="1"/>
      <name val="Oakes Grotesk"/>
    </font>
    <font>
      <sz val="12"/>
      <color theme="0"/>
      <name val="Oakes Grotesk"/>
    </font>
    <font>
      <b/>
      <sz val="18"/>
      <color theme="0"/>
      <name val="Oakes Grotesk"/>
    </font>
    <font>
      <sz val="12"/>
      <color rgb="FF789352"/>
      <name val="Oakes Grotesk"/>
    </font>
    <font>
      <b/>
      <sz val="18"/>
      <color theme="1"/>
      <name val="Oakes Grotesk"/>
    </font>
    <font>
      <sz val="18"/>
      <color theme="1"/>
      <name val="Oakes Grotesk"/>
    </font>
    <font>
      <b/>
      <sz val="28"/>
      <color rgb="FF789352"/>
      <name val="Oakes Grotesk"/>
    </font>
    <font>
      <b/>
      <sz val="28"/>
      <color rgb="FFFFE699"/>
      <name val="Oakes Grotesk"/>
    </font>
    <font>
      <sz val="18"/>
      <color rgb="FF00686B"/>
      <name val="Oakes Grotesk"/>
    </font>
    <font>
      <b/>
      <sz val="16"/>
      <color theme="1"/>
      <name val="Oakes Grotesk"/>
    </font>
    <font>
      <sz val="16"/>
      <color theme="1"/>
      <name val="Oakes Grotesk"/>
    </font>
    <font>
      <sz val="20"/>
      <color rgb="FF00686B"/>
      <name val="Oakes Grotesk"/>
    </font>
    <font>
      <sz val="21"/>
      <color rgb="FF00686B"/>
      <name val="Oakes Grotesk"/>
    </font>
    <font>
      <b/>
      <sz val="24"/>
      <color rgb="FF00686B"/>
      <name val="Oakes Grotesk"/>
    </font>
    <font>
      <b/>
      <sz val="18"/>
      <color rgb="FFFFE699"/>
      <name val="Oakes Grotesk"/>
    </font>
    <font>
      <b/>
      <sz val="14"/>
      <color rgb="FFFFE699"/>
      <name val="Oakes Grotesk"/>
    </font>
    <font>
      <sz val="14"/>
      <color rgb="FFFFE699"/>
      <name val="Oakes Grotesk"/>
    </font>
    <font>
      <sz val="11"/>
      <color theme="0"/>
      <name val="Aptos Narrow"/>
      <family val="2"/>
      <scheme val="minor"/>
    </font>
    <font>
      <b/>
      <sz val="14"/>
      <color rgb="FF789352"/>
      <name val="Oakes Grotesk"/>
    </font>
    <font>
      <sz val="11"/>
      <color rgb="FF789352"/>
      <name val="Aptos Narrow"/>
      <family val="2"/>
      <scheme val="minor"/>
    </font>
    <font>
      <b/>
      <sz val="20"/>
      <color theme="0"/>
      <name val="Oakes Grotesk"/>
    </font>
    <font>
      <b/>
      <sz val="26"/>
      <color rgb="FF00686B"/>
      <name val="Oakes Grotesk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89352"/>
        <bgColor indexed="64"/>
      </patternFill>
    </fill>
    <fill>
      <patternFill patternType="solid">
        <fgColor rgb="FFE5EF84"/>
        <bgColor indexed="64"/>
      </patternFill>
    </fill>
    <fill>
      <patternFill patternType="solid">
        <fgColor rgb="FFDEEFDA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4" fillId="3" borderId="0" xfId="3" applyFont="1" applyFill="1"/>
    <xf numFmtId="0" fontId="5" fillId="3" borderId="0" xfId="3" applyFont="1" applyFill="1"/>
    <xf numFmtId="165" fontId="4" fillId="3" borderId="0" xfId="5" applyNumberFormat="1" applyFont="1" applyFill="1"/>
    <xf numFmtId="0" fontId="4" fillId="3" borderId="0" xfId="3" applyFont="1" applyFill="1" applyAlignment="1">
      <alignment horizontal="right"/>
    </xf>
    <xf numFmtId="10" fontId="4" fillId="3" borderId="0" xfId="3" applyNumberFormat="1" applyFont="1" applyFill="1" applyAlignment="1">
      <alignment horizontal="left"/>
    </xf>
    <xf numFmtId="9" fontId="4" fillId="3" borderId="0" xfId="3" applyNumberFormat="1" applyFont="1" applyFill="1"/>
    <xf numFmtId="10" fontId="4" fillId="3" borderId="0" xfId="3" applyNumberFormat="1" applyFont="1" applyFill="1"/>
    <xf numFmtId="164" fontId="4" fillId="3" borderId="0" xfId="3" applyNumberFormat="1" applyFont="1" applyFill="1"/>
    <xf numFmtId="0" fontId="3" fillId="3" borderId="0" xfId="3" applyFont="1" applyFill="1" applyAlignment="1">
      <alignment vertical="center"/>
    </xf>
    <xf numFmtId="0" fontId="7" fillId="3" borderId="0" xfId="3" applyFont="1" applyFill="1"/>
    <xf numFmtId="0" fontId="10" fillId="3" borderId="0" xfId="3" applyFont="1" applyFill="1" applyAlignment="1">
      <alignment vertical="center"/>
    </xf>
    <xf numFmtId="0" fontId="11" fillId="3" borderId="0" xfId="3" applyFont="1" applyFill="1" applyAlignment="1">
      <alignment horizontal="left" vertical="center"/>
    </xf>
    <xf numFmtId="0" fontId="11" fillId="3" borderId="0" xfId="3" applyFont="1" applyFill="1" applyAlignment="1">
      <alignment vertical="center"/>
    </xf>
    <xf numFmtId="0" fontId="5" fillId="2" borderId="1" xfId="3" applyFont="1" applyFill="1" applyBorder="1"/>
    <xf numFmtId="0" fontId="5" fillId="2" borderId="2" xfId="3" applyFont="1" applyFill="1" applyBorder="1"/>
    <xf numFmtId="0" fontId="5" fillId="2" borderId="3" xfId="3" applyFont="1" applyFill="1" applyBorder="1"/>
    <xf numFmtId="0" fontId="9" fillId="2" borderId="4" xfId="3" applyFont="1" applyFill="1" applyBorder="1"/>
    <xf numFmtId="0" fontId="5" fillId="2" borderId="0" xfId="3" applyFont="1" applyFill="1"/>
    <xf numFmtId="0" fontId="5" fillId="2" borderId="5" xfId="3" applyFont="1" applyFill="1" applyBorder="1"/>
    <xf numFmtId="0" fontId="6" fillId="2" borderId="4" xfId="3" applyFont="1" applyFill="1" applyBorder="1"/>
    <xf numFmtId="0" fontId="5" fillId="2" borderId="4" xfId="3" applyFont="1" applyFill="1" applyBorder="1"/>
    <xf numFmtId="0" fontId="8" fillId="2" borderId="6" xfId="3" applyFont="1" applyFill="1" applyBorder="1" applyAlignment="1">
      <alignment wrapText="1"/>
    </xf>
    <xf numFmtId="0" fontId="5" fillId="2" borderId="7" xfId="3" applyFont="1" applyFill="1" applyBorder="1"/>
    <xf numFmtId="0" fontId="5" fillId="2" borderId="8" xfId="3" applyFont="1" applyFill="1" applyBorder="1"/>
    <xf numFmtId="0" fontId="8" fillId="2" borderId="0" xfId="3" applyFont="1" applyFill="1" applyAlignment="1">
      <alignment horizontal="left"/>
    </xf>
    <xf numFmtId="0" fontId="13" fillId="2" borderId="0" xfId="3" applyFont="1" applyFill="1" applyAlignment="1">
      <alignment horizontal="left"/>
    </xf>
    <xf numFmtId="0" fontId="5" fillId="2" borderId="6" xfId="3" applyFont="1" applyFill="1" applyBorder="1"/>
    <xf numFmtId="0" fontId="14" fillId="2" borderId="4" xfId="3" applyFont="1" applyFill="1" applyBorder="1" applyAlignment="1">
      <alignment horizontal="left"/>
    </xf>
    <xf numFmtId="0" fontId="9" fillId="2" borderId="4" xfId="3" applyFont="1" applyFill="1" applyBorder="1" applyAlignment="1">
      <alignment horizontal="left"/>
    </xf>
    <xf numFmtId="0" fontId="18" fillId="3" borderId="0" xfId="3" applyFont="1" applyFill="1" applyAlignment="1">
      <alignment vertical="center"/>
    </xf>
    <xf numFmtId="0" fontId="19" fillId="3" borderId="0" xfId="3" applyFont="1" applyFill="1" applyAlignment="1">
      <alignment vertical="center"/>
    </xf>
    <xf numFmtId="0" fontId="20" fillId="3" borderId="0" xfId="3" applyFont="1" applyFill="1" applyAlignment="1">
      <alignment vertical="center"/>
    </xf>
    <xf numFmtId="14" fontId="7" fillId="3" borderId="0" xfId="3" applyNumberFormat="1" applyFont="1" applyFill="1"/>
    <xf numFmtId="166" fontId="7" fillId="3" borderId="0" xfId="3" applyNumberFormat="1" applyFont="1" applyFill="1"/>
    <xf numFmtId="0" fontId="22" fillId="3" borderId="0" xfId="3" applyFont="1" applyFill="1"/>
    <xf numFmtId="0" fontId="23" fillId="3" borderId="0" xfId="0" applyFont="1" applyFill="1"/>
    <xf numFmtId="10" fontId="7" fillId="3" borderId="0" xfId="3" applyNumberFormat="1" applyFont="1" applyFill="1"/>
    <xf numFmtId="10" fontId="7" fillId="3" borderId="0" xfId="1" applyNumberFormat="1" applyFont="1" applyFill="1"/>
    <xf numFmtId="0" fontId="21" fillId="3" borderId="0" xfId="0" applyFont="1" applyFill="1"/>
    <xf numFmtId="0" fontId="24" fillId="3" borderId="0" xfId="3" applyFont="1" applyFill="1"/>
    <xf numFmtId="168" fontId="7" fillId="3" borderId="0" xfId="1" applyNumberFormat="1" applyFont="1" applyFill="1"/>
    <xf numFmtId="9" fontId="7" fillId="3" borderId="0" xfId="3" applyNumberFormat="1" applyFont="1" applyFill="1"/>
    <xf numFmtId="169" fontId="7" fillId="3" borderId="0" xfId="1" applyNumberFormat="1" applyFont="1" applyFill="1"/>
    <xf numFmtId="0" fontId="18" fillId="3" borderId="0" xfId="3" applyFont="1" applyFill="1"/>
    <xf numFmtId="0" fontId="24" fillId="3" borderId="0" xfId="3" applyFont="1" applyFill="1" applyAlignment="1">
      <alignment horizontal="center" vertical="center"/>
    </xf>
    <xf numFmtId="0" fontId="8" fillId="2" borderId="4" xfId="3" applyFont="1" applyFill="1" applyBorder="1" applyAlignment="1">
      <alignment horizontal="left"/>
    </xf>
    <xf numFmtId="0" fontId="8" fillId="2" borderId="0" xfId="3" applyFont="1" applyFill="1" applyAlignment="1">
      <alignment horizontal="left"/>
    </xf>
    <xf numFmtId="0" fontId="8" fillId="2" borderId="4" xfId="3" applyFont="1" applyFill="1" applyBorder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1" fontId="12" fillId="4" borderId="0" xfId="3" applyNumberFormat="1" applyFont="1" applyFill="1" applyAlignment="1" applyProtection="1">
      <alignment horizontal="center"/>
      <protection locked="0"/>
    </xf>
    <xf numFmtId="167" fontId="12" fillId="4" borderId="0" xfId="3" applyNumberFormat="1" applyFont="1" applyFill="1" applyAlignment="1" applyProtection="1">
      <alignment horizontal="center"/>
      <protection locked="0"/>
    </xf>
    <xf numFmtId="167" fontId="16" fillId="4" borderId="0" xfId="3" applyNumberFormat="1" applyFont="1" applyFill="1" applyAlignment="1" applyProtection="1">
      <alignment horizontal="center"/>
      <protection locked="0"/>
    </xf>
    <xf numFmtId="167" fontId="15" fillId="4" borderId="0" xfId="3" applyNumberFormat="1" applyFont="1" applyFill="1" applyAlignment="1">
      <alignment horizontal="center"/>
    </xf>
    <xf numFmtId="166" fontId="12" fillId="4" borderId="0" xfId="3" applyNumberFormat="1" applyFont="1" applyFill="1" applyAlignment="1" applyProtection="1">
      <alignment horizontal="center"/>
      <protection locked="0"/>
    </xf>
    <xf numFmtId="166" fontId="17" fillId="5" borderId="0" xfId="3" applyNumberFormat="1" applyFont="1" applyFill="1" applyAlignment="1">
      <alignment horizontal="center"/>
    </xf>
    <xf numFmtId="167" fontId="25" fillId="5" borderId="9" xfId="3" applyNumberFormat="1" applyFont="1" applyFill="1" applyBorder="1" applyAlignment="1">
      <alignment horizontal="center"/>
    </xf>
    <xf numFmtId="167" fontId="25" fillId="5" borderId="10" xfId="3" applyNumberFormat="1" applyFont="1" applyFill="1" applyBorder="1" applyAlignment="1">
      <alignment horizontal="center"/>
    </xf>
  </cellXfs>
  <cellStyles count="6">
    <cellStyle name="Millares 2" xfId="4" xr:uid="{32E35E33-89D1-4F84-857B-5DBACAF10405}"/>
    <cellStyle name="Normal" xfId="0" builtinId="0"/>
    <cellStyle name="Normal 2" xfId="3" xr:uid="{E8345D50-EF30-4C76-8CC2-63E19622DF4D}"/>
    <cellStyle name="Normal 2 2" xfId="2" xr:uid="{E34D06C5-906F-4F03-9E76-20AC9FA71553}"/>
    <cellStyle name="Porcentaje" xfId="1" builtinId="5"/>
    <cellStyle name="Porcentaje 2" xfId="5" xr:uid="{BA16634E-F0B8-438D-853D-99521D7B5CB7}"/>
  </cellStyles>
  <dxfs count="0"/>
  <tableStyles count="0" defaultTableStyle="TableStyleMedium2" defaultPivotStyle="PivotStyleLight16"/>
  <colors>
    <mruColors>
      <color rgb="FFFFE699"/>
      <color rgb="FF00686B"/>
      <color rgb="FF789352"/>
      <color rgb="FFDEEFDA"/>
      <color rgb="FFFC2020"/>
      <color rgb="FFFD5D5D"/>
      <color rgb="FF571DFB"/>
      <color rgb="FFE5EF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hyperlink" Target="https://wa.me/51955473277?text=Hola%2C%20quiero%20contactarme%20con%20el%20equipo%20de%20Flip." TargetMode="External"/><Relationship Id="rId5" Type="http://schemas.openxmlformats.org/officeDocument/2006/relationships/hyperlink" Target="https://calendly.com/flipinversiones/asesoria-de-inversion-con-flip?month=2025-07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599755</xdr:colOff>
      <xdr:row>7</xdr:row>
      <xdr:rowOff>346022</xdr:rowOff>
    </xdr:from>
    <xdr:to>
      <xdr:col>14</xdr:col>
      <xdr:colOff>350238</xdr:colOff>
      <xdr:row>20</xdr:row>
      <xdr:rowOff>261898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86C524-D869-467E-86E7-A4978749D2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237" b="86349" l="7135" r="92642">
                      <a14:foregroundMark x1="25084" y1="25822" x2="25084" y2="25822"/>
                      <a14:foregroundMark x1="26198" y1="14145" x2="17168" y2="14145"/>
                      <a14:foregroundMark x1="24972" y1="9704" x2="24972" y2="9704"/>
                      <a14:foregroundMark x1="25864" y1="7237" x2="25864" y2="7237"/>
                      <a14:foregroundMark x1="16276" y1="22204" x2="16276" y2="22204"/>
                      <a14:foregroundMark x1="13043" y1="24342" x2="13043" y2="24342"/>
                      <a14:foregroundMark x1="11594" y1="23684" x2="11594" y2="23684"/>
                      <a14:foregroundMark x1="12263" y1="20230" x2="12263" y2="20230"/>
                      <a14:foregroundMark x1="10256" y1="22204" x2="10256" y2="22204"/>
                      <a14:foregroundMark x1="9253" y1="23026" x2="9253" y2="23026"/>
                      <a14:foregroundMark x1="9253" y1="23026" x2="9253" y2="23026"/>
                      <a14:foregroundMark x1="11148" y1="21382" x2="11148" y2="21382"/>
                      <a14:foregroundMark x1="9253" y1="20888" x2="9253" y2="20888"/>
                      <a14:foregroundMark x1="7246" y1="24342" x2="7246" y2="25000"/>
                      <a14:foregroundMark x1="45262" y1="18421" x2="45262" y2="18421"/>
                      <a14:foregroundMark x1="43032" y1="81579" x2="43032" y2="81579"/>
                      <a14:foregroundMark x1="27648" y1="83059" x2="27648" y2="83059"/>
                      <a14:foregroundMark x1="18395" y1="86513" x2="19398" y2="86513"/>
                      <a14:foregroundMark x1="43032" y1="82237" x2="43255" y2="79605"/>
                      <a14:foregroundMark x1="50279" y1="75822" x2="50502" y2="78454"/>
                      <a14:foregroundMark x1="87737" y1="68586" x2="87737" y2="68586"/>
                      <a14:foregroundMark x1="88629" y1="76316" x2="88629" y2="76316"/>
                      <a14:foregroundMark x1="92642" y1="78454" x2="92642" y2="78454"/>
                      <a14:foregroundMark x1="41583" y1="13158" x2="41583" y2="13158"/>
                      <a14:foregroundMark x1="41249" y1="12829" x2="41249" y2="12829"/>
                      <a14:foregroundMark x1="41806" y1="12007" x2="41806" y2="12007"/>
                      <a14:foregroundMark x1="41026" y1="12829" x2="41026" y2="12829"/>
                      <a14:foregroundMark x1="40691" y1="13980" x2="40691" y2="13980"/>
                      <a14:foregroundMark x1="40357" y1="12829" x2="40357" y2="12829"/>
                    </a14:backgroundRemoval>
                  </a14:imgEffect>
                </a14:imgLayer>
              </a14:imgProps>
            </a:ext>
          </a:extLst>
        </a:blip>
        <a:srcRect l="5051" t="4625" r="4203" b="8520"/>
        <a:stretch/>
      </xdr:blipFill>
      <xdr:spPr>
        <a:xfrm>
          <a:off x="8165326" y="1516236"/>
          <a:ext cx="5506305" cy="356259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1828800</xdr:colOff>
      <xdr:row>4</xdr:row>
      <xdr:rowOff>39799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FA354-2BC6-4107-AFA5-4803F2B55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204" b="31991"/>
        <a:stretch/>
      </xdr:blipFill>
      <xdr:spPr>
        <a:xfrm>
          <a:off x="76200" y="57150"/>
          <a:ext cx="2638425" cy="9446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</xdr:row>
      <xdr:rowOff>47626</xdr:rowOff>
    </xdr:from>
    <xdr:to>
      <xdr:col>0</xdr:col>
      <xdr:colOff>790575</xdr:colOff>
      <xdr:row>34</xdr:row>
      <xdr:rowOff>36633</xdr:rowOff>
    </xdr:to>
    <xdr:pic>
      <xdr:nvPicPr>
        <xdr:cNvPr id="6" name="Imagen 5" descr="Toma De Notas - Wiki De Deepin En Español">
          <a:extLst>
            <a:ext uri="{FF2B5EF4-FFF2-40B4-BE49-F238E27FC236}">
              <a16:creationId xmlns:a16="http://schemas.microsoft.com/office/drawing/2014/main" id="{A530B910-C12B-1A3B-379D-924D1FAF3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048501"/>
          <a:ext cx="733425" cy="731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956804</xdr:colOff>
      <xdr:row>24</xdr:row>
      <xdr:rowOff>39287</xdr:rowOff>
    </xdr:from>
    <xdr:to>
      <xdr:col>10</xdr:col>
      <xdr:colOff>301738</xdr:colOff>
      <xdr:row>29</xdr:row>
      <xdr:rowOff>6804</xdr:rowOff>
    </xdr:to>
    <xdr:sp macro="" textlink="">
      <xdr:nvSpPr>
        <xdr:cNvPr id="4" name="Elips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13814F-E0A1-572A-5595-A3108731787E}"/>
            </a:ext>
          </a:extLst>
        </xdr:cNvPr>
        <xdr:cNvSpPr/>
      </xdr:nvSpPr>
      <xdr:spPr>
        <a:xfrm>
          <a:off x="8522375" y="6026430"/>
          <a:ext cx="2120792" cy="1804481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000" b="1">
              <a:solidFill>
                <a:srgbClr val="00686B"/>
              </a:solidFill>
              <a:latin typeface="Oakes Grotesk" panose="00000400000000000000" pitchFamily="2" charset="0"/>
            </a:rPr>
            <a:t>AGENDA </a:t>
          </a:r>
          <a:r>
            <a:rPr lang="es-PE" sz="1200" b="1">
              <a:solidFill>
                <a:srgbClr val="00686B"/>
              </a:solidFill>
              <a:latin typeface="Oakes Grotesk" panose="00000400000000000000" pitchFamily="2" charset="0"/>
            </a:rPr>
            <a:t>TU</a:t>
          </a:r>
          <a:r>
            <a:rPr lang="es-PE" sz="2000" b="1">
              <a:solidFill>
                <a:srgbClr val="00686B"/>
              </a:solidFill>
              <a:latin typeface="Oakes Grotesk" panose="00000400000000000000" pitchFamily="2" charset="0"/>
            </a:rPr>
            <a:t> REUNIÓN</a:t>
          </a:r>
          <a:endParaRPr lang="es-PE" sz="2000" b="1" baseline="0">
            <a:solidFill>
              <a:srgbClr val="00686B"/>
            </a:solidFill>
            <a:latin typeface="Oakes Grotesk" panose="00000400000000000000" pitchFamily="2" charset="0"/>
          </a:endParaRPr>
        </a:p>
        <a:p>
          <a:pPr algn="l"/>
          <a:endParaRPr lang="es-PE" sz="1100"/>
        </a:p>
      </xdr:txBody>
    </xdr:sp>
    <xdr:clientData/>
  </xdr:twoCellAnchor>
  <xdr:twoCellAnchor editAs="oneCell">
    <xdr:from>
      <xdr:col>10</xdr:col>
      <xdr:colOff>766700</xdr:colOff>
      <xdr:row>23</xdr:row>
      <xdr:rowOff>132324</xdr:rowOff>
    </xdr:from>
    <xdr:to>
      <xdr:col>13</xdr:col>
      <xdr:colOff>198092</xdr:colOff>
      <xdr:row>29</xdr:row>
      <xdr:rowOff>149679</xdr:rowOff>
    </xdr:to>
    <xdr:pic>
      <xdr:nvPicPr>
        <xdr:cNvPr id="3" name="Imagen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0AA97A0-EE16-6D3D-4256-741F2E14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8129" y="5888145"/>
          <a:ext cx="2111999" cy="2085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lip\Downloads\Calculadora%20de%20presupuesto.xlsx" TargetMode="External"/><Relationship Id="rId1" Type="http://schemas.openxmlformats.org/officeDocument/2006/relationships/externalLinkPath" Target="file:///C:\Users\Flip\Downloads\Calculadora%20de%20presupuest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FI%20Independiente\Comercial\34.%20Flip%20Familia\Simulador%20de%20Inversiones%20-%20Flip%20-%20copia%20(2).xlsm" TargetMode="External"/><Relationship Id="rId1" Type="http://schemas.openxmlformats.org/officeDocument/2006/relationships/externalLinkPath" Target="Simulador%20de%20Inversiones%20-%20Flip%20-%20copia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Ingresos y gastos"/>
      <sheetName val="Calculadora de presupuesto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o"/>
      <sheetName val="Tipo de cambio"/>
      <sheetName val="valores cuotas"/>
      <sheetName val="Distritos"/>
      <sheetName val="Simulador 2"/>
      <sheetName val="listas"/>
      <sheetName val="Finanzas"/>
      <sheetName val="simulador 1"/>
      <sheetName val="Presupuesto"/>
      <sheetName val="Calculadora"/>
      <sheetName val="Objetivos"/>
      <sheetName val="Resultados"/>
      <sheetName val="Jubilación"/>
      <sheetName val="Universidad"/>
      <sheetName val="Maestría"/>
      <sheetName val="Viaje"/>
      <sheetName val="Vivienda"/>
      <sheetName val="Auto"/>
      <sheetName val="Compromiso"/>
      <sheetName val="Hoja2"/>
      <sheetName val="Hoja3"/>
      <sheetName val="Inversión"/>
      <sheetName val="Hoja1"/>
      <sheetName val="Inversión + retiro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Otros</v>
          </cell>
        </row>
        <row r="3">
          <cell r="I3" t="str">
            <v>Universidad de Lima</v>
          </cell>
        </row>
        <row r="4">
          <cell r="I4" t="str">
            <v>UPC</v>
          </cell>
        </row>
        <row r="5">
          <cell r="I5" t="str">
            <v>Universidad del Pacífico</v>
          </cell>
        </row>
        <row r="6">
          <cell r="I6" t="str">
            <v>UTP</v>
          </cell>
        </row>
        <row r="7">
          <cell r="I7" t="str">
            <v>Universidad Católica del Perú</v>
          </cell>
        </row>
        <row r="8">
          <cell r="I8" t="str">
            <v>Universidad Cayetano Heredia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6F68C-F8D8-4D01-A9E8-C314DF976FBB}">
  <sheetPr codeName="Hoja1"/>
  <dimension ref="B1:AQ230"/>
  <sheetViews>
    <sheetView tabSelected="1" zoomScale="70" zoomScaleNormal="70" workbookViewId="0">
      <selection activeCell="E15" sqref="E15:F15"/>
    </sheetView>
  </sheetViews>
  <sheetFormatPr baseColWidth="10" defaultColWidth="13.33203125" defaultRowHeight="16.8" x14ac:dyDescent="0.4"/>
  <cols>
    <col min="1" max="1" width="13.33203125" style="1"/>
    <col min="2" max="2" width="37.5546875" style="1" customWidth="1"/>
    <col min="3" max="4" width="13.33203125" style="1"/>
    <col min="5" max="5" width="18.44140625" style="1" customWidth="1"/>
    <col min="6" max="6" width="13.33203125" style="1" customWidth="1"/>
    <col min="7" max="7" width="4.5546875" style="1" customWidth="1"/>
    <col min="8" max="8" width="14.5546875" style="1" customWidth="1"/>
    <col min="9" max="9" width="13.33203125" style="1" customWidth="1"/>
    <col min="10" max="10" width="13.88671875" style="1" customWidth="1"/>
    <col min="11" max="11" width="12" style="1" customWidth="1"/>
    <col min="12" max="12" width="10.5546875" style="1" customWidth="1"/>
    <col min="13" max="13" width="17.5546875" style="1" customWidth="1"/>
    <col min="14" max="14" width="4.5546875" style="1" customWidth="1"/>
    <col min="15" max="17" width="13.33203125" style="1"/>
    <col min="18" max="18" width="27.109375" style="1" customWidth="1"/>
    <col min="19" max="19" width="22" style="1" customWidth="1"/>
    <col min="20" max="20" width="15.33203125" style="1" customWidth="1"/>
    <col min="21" max="27" width="13.33203125" style="1"/>
    <col min="28" max="28" width="13.6640625" style="1" bestFit="1" customWidth="1"/>
    <col min="29" max="16384" width="13.33203125" style="1"/>
  </cols>
  <sheetData>
    <row r="1" spans="2:30" ht="24" customHeight="1" x14ac:dyDescent="0.4">
      <c r="H1" s="10"/>
      <c r="I1" s="10"/>
      <c r="J1" s="11">
        <f>+E11*12</f>
        <v>120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 t="s">
        <v>11</v>
      </c>
      <c r="AB1" s="41">
        <v>7.9741404289037643E-3</v>
      </c>
      <c r="AC1" s="10"/>
      <c r="AD1" s="10"/>
    </row>
    <row r="2" spans="2:30" x14ac:dyDescent="0.4">
      <c r="H2" s="10"/>
      <c r="I2" s="10"/>
      <c r="J2" s="10"/>
      <c r="K2" s="10"/>
      <c r="L2" s="10"/>
      <c r="M2" s="10"/>
      <c r="N2" s="10"/>
      <c r="O2" s="10"/>
      <c r="P2" s="10"/>
      <c r="Q2" s="10" t="s">
        <v>15</v>
      </c>
      <c r="R2" s="10"/>
      <c r="S2" s="10"/>
      <c r="T2" s="10"/>
      <c r="U2" s="10"/>
      <c r="V2" s="10"/>
      <c r="W2" s="10"/>
      <c r="X2" s="10"/>
      <c r="Y2" s="10"/>
      <c r="Z2" s="10"/>
      <c r="AA2" s="10" t="s">
        <v>0</v>
      </c>
      <c r="AB2" s="41">
        <v>4.8675505653430484E-3</v>
      </c>
      <c r="AC2" s="10"/>
      <c r="AD2" s="10"/>
    </row>
    <row r="3" spans="2:30" x14ac:dyDescent="0.4"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 t="s">
        <v>12</v>
      </c>
      <c r="AB3" s="41">
        <v>3.6748094004368514E-3</v>
      </c>
      <c r="AC3" s="10"/>
      <c r="AD3" s="10"/>
    </row>
    <row r="4" spans="2:30" x14ac:dyDescent="0.4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2:30" ht="15" customHeight="1" x14ac:dyDescent="0.4"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2:30" ht="1.5" customHeight="1" x14ac:dyDescent="0.4"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1.5" customHeight="1" x14ac:dyDescent="0.4"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ht="33.75" customHeight="1" x14ac:dyDescent="0.4">
      <c r="B8" s="13" t="s">
        <v>7</v>
      </c>
      <c r="C8" s="13"/>
      <c r="D8" s="13"/>
      <c r="E8" s="13"/>
      <c r="F8" s="13"/>
      <c r="G8" s="13"/>
      <c r="H8" s="11"/>
      <c r="I8" s="11"/>
      <c r="J8" s="11"/>
      <c r="K8" s="11"/>
      <c r="L8" s="11"/>
      <c r="M8" s="11"/>
      <c r="N8" s="11"/>
      <c r="O8" s="11"/>
      <c r="P8" s="11"/>
      <c r="Q8" s="11"/>
      <c r="R8" s="33">
        <f ca="1">TODAY()</f>
        <v>45854</v>
      </c>
      <c r="S8" s="34">
        <f>+E13</f>
        <v>10000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2:30" ht="15" customHeight="1" x14ac:dyDescent="0.4">
      <c r="B9" s="12"/>
      <c r="C9" s="9"/>
      <c r="D9" s="9"/>
      <c r="E9" s="9"/>
      <c r="F9" s="9"/>
      <c r="G9" s="9"/>
      <c r="H9" s="11"/>
      <c r="I9" s="11"/>
      <c r="J9" s="11"/>
      <c r="K9" s="10"/>
      <c r="L9" s="10"/>
      <c r="M9" s="11"/>
      <c r="N9" s="11"/>
      <c r="O9" s="11"/>
      <c r="P9" s="11"/>
      <c r="Q9" s="11"/>
      <c r="R9" s="33"/>
      <c r="S9" s="3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2:30" s="2" customFormat="1" x14ac:dyDescent="0.4">
      <c r="B10" s="14"/>
      <c r="C10" s="15"/>
      <c r="D10" s="15"/>
      <c r="E10" s="15"/>
      <c r="F10" s="15"/>
      <c r="G10" s="16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3">
        <f ca="1">+R8+1</f>
        <v>45855</v>
      </c>
      <c r="S10" s="34">
        <f>+S8+E15</f>
        <v>10500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2:30" s="2" customFormat="1" ht="24.6" x14ac:dyDescent="0.55000000000000004">
      <c r="B11" s="17" t="s">
        <v>8</v>
      </c>
      <c r="C11" s="18"/>
      <c r="D11" s="18"/>
      <c r="E11" s="50">
        <v>10</v>
      </c>
      <c r="F11" s="50"/>
      <c r="G11" s="19"/>
      <c r="H11" s="10">
        <f>+E11*360</f>
        <v>3600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2:30" s="2" customFormat="1" ht="18.75" customHeight="1" x14ac:dyDescent="0.55000000000000004">
      <c r="B12" s="20"/>
      <c r="C12" s="18"/>
      <c r="D12" s="18"/>
      <c r="E12" s="18"/>
      <c r="F12" s="18"/>
      <c r="G12" s="1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 t="s">
        <v>11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2:30" s="2" customFormat="1" ht="24.6" x14ac:dyDescent="0.55000000000000004">
      <c r="B13" s="17" t="s">
        <v>9</v>
      </c>
      <c r="C13" s="18"/>
      <c r="D13" s="18"/>
      <c r="E13" s="51">
        <v>10000</v>
      </c>
      <c r="F13" s="51"/>
      <c r="G13" s="1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 t="s">
        <v>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2:30" s="2" customFormat="1" ht="24.6" x14ac:dyDescent="0.55000000000000004">
      <c r="B14" s="20"/>
      <c r="C14" s="18"/>
      <c r="D14" s="18"/>
      <c r="E14" s="18"/>
      <c r="F14" s="18"/>
      <c r="G14" s="1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 t="s">
        <v>12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2:30" s="2" customFormat="1" ht="24.6" x14ac:dyDescent="0.55000000000000004">
      <c r="B15" s="17" t="s">
        <v>14</v>
      </c>
      <c r="C15" s="18"/>
      <c r="D15" s="18"/>
      <c r="E15" s="51">
        <v>500</v>
      </c>
      <c r="F15" s="51"/>
      <c r="G15" s="1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2:30" s="2" customFormat="1" x14ac:dyDescent="0.4">
      <c r="B16" s="21"/>
      <c r="C16" s="18"/>
      <c r="D16" s="18"/>
      <c r="E16" s="18"/>
      <c r="F16" s="18"/>
      <c r="G16" s="1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2:43" s="2" customFormat="1" ht="24.6" x14ac:dyDescent="0.55000000000000004">
      <c r="B17" s="17" t="s">
        <v>22</v>
      </c>
      <c r="C17" s="18"/>
      <c r="D17" s="18"/>
      <c r="E17" s="51">
        <v>1000</v>
      </c>
      <c r="F17" s="51"/>
      <c r="G17" s="1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2:43" s="2" customFormat="1" x14ac:dyDescent="0.4">
      <c r="B18" s="21"/>
      <c r="C18" s="18"/>
      <c r="D18" s="18"/>
      <c r="E18" s="18"/>
      <c r="F18" s="18"/>
      <c r="G18" s="1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2:43" s="2" customFormat="1" ht="24.6" x14ac:dyDescent="0.55000000000000004">
      <c r="B19" s="17" t="s">
        <v>10</v>
      </c>
      <c r="C19" s="18"/>
      <c r="D19" s="18"/>
      <c r="E19" s="54" t="s">
        <v>11</v>
      </c>
      <c r="F19" s="54"/>
      <c r="G19" s="1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2:43" s="2" customFormat="1" ht="19.2" x14ac:dyDescent="0.45">
      <c r="B20" s="21"/>
      <c r="C20" s="18"/>
      <c r="D20" s="18"/>
      <c r="E20" s="18"/>
      <c r="F20" s="18"/>
      <c r="G20" s="1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35" t="str">
        <f>+"Agenda una reunión con una de nuestras embajadoras haciendo"</f>
        <v>Agenda una reunión con una de nuestras embajadoras haciendo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2:43" s="2" customFormat="1" ht="33" customHeight="1" x14ac:dyDescent="0.7">
      <c r="B21" s="48" t="s">
        <v>13</v>
      </c>
      <c r="C21" s="49"/>
      <c r="D21" s="49"/>
      <c r="E21" s="55" t="str">
        <f>IF(E19="Cobra achorada","10%",IF(E19="Buho consciente","6%",IF(E19="Panda Zen","4.5%"," ")))</f>
        <v>10%</v>
      </c>
      <c r="F21" s="55"/>
      <c r="G21" s="19"/>
      <c r="H21" s="10">
        <f>+(1+E21)^(1/12)-1</f>
        <v>7.9741404289037643E-3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35" t="s">
        <v>21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2:43" s="2" customFormat="1" ht="12.75" customHeight="1" x14ac:dyDescent="0.55000000000000004">
      <c r="B22" s="22"/>
      <c r="C22" s="23"/>
      <c r="D22" s="23"/>
      <c r="E22" s="23"/>
      <c r="F22" s="23"/>
      <c r="G22" s="24"/>
      <c r="AC22" s="10"/>
      <c r="AD22" s="10"/>
    </row>
    <row r="23" spans="2:43" s="2" customFormat="1" ht="27" x14ac:dyDescent="0.4">
      <c r="I23" s="45" t="s">
        <v>24</v>
      </c>
      <c r="J23" s="45"/>
      <c r="K23" s="45"/>
      <c r="L23" s="45"/>
      <c r="M23" s="45"/>
      <c r="O23" s="10"/>
      <c r="P23" s="10"/>
      <c r="Q23" s="10"/>
      <c r="R23" s="10"/>
      <c r="S23" s="10">
        <f>1/12</f>
        <v>8.3333333333333329E-2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2:43" s="2" customFormat="1" ht="17.399999999999999" thickBot="1" x14ac:dyDescent="0.45">
      <c r="B24" s="14"/>
      <c r="C24" s="15"/>
      <c r="D24" s="15"/>
      <c r="E24" s="15" t="s">
        <v>23</v>
      </c>
      <c r="F24" s="15"/>
      <c r="G24" s="16"/>
      <c r="O24" s="10"/>
      <c r="P24" s="10"/>
      <c r="Q24" s="36"/>
      <c r="R24" s="10"/>
      <c r="S24" s="10" t="s">
        <v>26</v>
      </c>
      <c r="T24" s="10" t="s">
        <v>27</v>
      </c>
      <c r="U24" s="10" t="s">
        <v>28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2:43" s="2" customFormat="1" ht="42.75" customHeight="1" thickBot="1" x14ac:dyDescent="0.8">
      <c r="B25" s="46" t="s">
        <v>17</v>
      </c>
      <c r="C25" s="47"/>
      <c r="D25" s="47"/>
      <c r="E25" s="56">
        <f>FV(Q37, J1, -E15, -E13) + E17*((1+Q37)^(J1-6) + (1+Q37)^(J1-12) + (1+Q37)^(J1-18) + (1+Q37)^(J1-24) + (1+Q37)^(J1-30) + (1+Q37)^(J1-36) + (1+Q37)^(J1-42) + (1+Q37)^(J1-48) + (1+Q37)^(J1-54) + (1+Q37)^(J1-60))</f>
        <v>146013.90659862707</v>
      </c>
      <c r="F25" s="57"/>
      <c r="G25" s="19"/>
      <c r="O25" s="10"/>
      <c r="P25" s="10"/>
      <c r="Q25" s="10"/>
      <c r="R25" s="10"/>
      <c r="S25" s="42">
        <v>0.1</v>
      </c>
      <c r="T25" s="42">
        <v>0.06</v>
      </c>
      <c r="U25" s="37">
        <v>4.4999999999999998E-2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2:43" s="2" customFormat="1" ht="27" x14ac:dyDescent="0.6">
      <c r="B26" s="21"/>
      <c r="C26" s="18"/>
      <c r="D26" s="18"/>
      <c r="E26" s="18"/>
      <c r="F26" s="18"/>
      <c r="G26" s="19"/>
      <c r="J26" s="39"/>
      <c r="K26" s="40"/>
      <c r="O26" s="10"/>
      <c r="P26" s="10"/>
      <c r="Q26" s="10"/>
      <c r="R26" s="10"/>
      <c r="S26" s="42">
        <f>1+S25</f>
        <v>1.1000000000000001</v>
      </c>
      <c r="T26" s="42">
        <f>1+T25</f>
        <v>1.06</v>
      </c>
      <c r="U26" s="42">
        <f>1+U25</f>
        <v>1.0449999999999999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2:43" s="2" customFormat="1" ht="28.5" customHeight="1" x14ac:dyDescent="0.6">
      <c r="B27" s="28" t="s">
        <v>29</v>
      </c>
      <c r="C27" s="26"/>
      <c r="D27" s="26"/>
      <c r="E27" s="52">
        <f>FV(Q32,J1,-E15,-E13,0) + E17*((1+Q32)^114 + (1+Q32)^108 + (1+Q32)^102 + (1+Q32)^96 + (1+Q32)^90 + (1+Q32)^84 + (1+Q32)^78 + (1+Q32)^72 + (1+Q32)^66 + (1+Q32)^60 + (1+Q32)^54 + (1+Q32)^48 + (1+Q32)^42 + (1+Q32)^36 + (1+Q32)^30 + (1+Q32)^24 + (1+Q32)^18 + (1+Q32)^12 + (1+Q32)^6 + (1+Q32)^0)</f>
        <v>97747.453689700225</v>
      </c>
      <c r="F27" s="52"/>
      <c r="G27" s="19"/>
      <c r="O27" s="10"/>
      <c r="P27" s="10"/>
      <c r="Q27" s="10"/>
      <c r="R27" s="10"/>
      <c r="S27" s="41">
        <f>+POWER(S26,S23)-1</f>
        <v>7.9741404289037643E-3</v>
      </c>
      <c r="T27" s="41">
        <f>+POWER(T26,S23)-1</f>
        <v>4.8675505653430484E-3</v>
      </c>
      <c r="U27" s="41">
        <f>+POWER(U26,S23)-1</f>
        <v>3.6748094004368514E-3</v>
      </c>
      <c r="V27" s="10">
        <v>7.9741404289037643E-3</v>
      </c>
      <c r="W27" s="10">
        <v>4.8675505653430484E-3</v>
      </c>
      <c r="X27" s="10">
        <v>3.6748094004368514E-3</v>
      </c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2:43" s="2" customFormat="1" x14ac:dyDescent="0.4">
      <c r="B28" s="21"/>
      <c r="C28" s="18"/>
      <c r="D28" s="18"/>
      <c r="E28" s="18"/>
      <c r="F28" s="18"/>
      <c r="G28" s="19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2:43" s="2" customFormat="1" ht="27" x14ac:dyDescent="0.6">
      <c r="B29" s="29" t="s">
        <v>16</v>
      </c>
      <c r="C29" s="25"/>
      <c r="D29" s="25"/>
      <c r="E29" s="53">
        <f>+J1*E15+E13+E17*2*E11</f>
        <v>90000</v>
      </c>
      <c r="F29" s="53"/>
      <c r="G29" s="19"/>
      <c r="O29" s="10"/>
      <c r="P29" s="10"/>
      <c r="Q29" s="10" t="s">
        <v>25</v>
      </c>
      <c r="R29" s="10"/>
      <c r="S29" s="10" t="s">
        <v>26</v>
      </c>
      <c r="T29" s="41">
        <v>7.9741404289037643E-3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2:43" s="2" customFormat="1" ht="14.25" customHeight="1" x14ac:dyDescent="0.4">
      <c r="B30" s="27"/>
      <c r="C30" s="23"/>
      <c r="D30" s="23"/>
      <c r="E30" s="23"/>
      <c r="F30" s="23"/>
      <c r="G30" s="24"/>
      <c r="O30" s="10"/>
      <c r="P30" s="10">
        <f>1/12</f>
        <v>8.3333333333333329E-2</v>
      </c>
      <c r="Q30" s="37">
        <v>1.4999999999999999E-2</v>
      </c>
      <c r="R30" s="10"/>
      <c r="S30" s="10" t="s">
        <v>27</v>
      </c>
      <c r="T30" s="41">
        <v>4.8675505653430484E-3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2:43" s="2" customFormat="1" x14ac:dyDescent="0.4">
      <c r="O31" s="10"/>
      <c r="P31" s="10"/>
      <c r="Q31" s="37">
        <f>1+Q30</f>
        <v>1.0149999999999999</v>
      </c>
      <c r="R31" s="10"/>
      <c r="S31" s="10" t="s">
        <v>28</v>
      </c>
      <c r="T31" s="41">
        <v>3.6748094004368514E-3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2:43" s="2" customFormat="1" ht="19.2" x14ac:dyDescent="0.4">
      <c r="B32" s="31" t="s">
        <v>19</v>
      </c>
      <c r="O32" s="10"/>
      <c r="P32" s="10"/>
      <c r="Q32" s="43">
        <f>+Q31^P30-1</f>
        <v>1.2414877164492744E-3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2:43" s="2" customFormat="1" ht="19.2" x14ac:dyDescent="0.4">
      <c r="B33" s="32" t="s">
        <v>18</v>
      </c>
      <c r="O33" s="10"/>
      <c r="P33" s="10"/>
      <c r="Q33" s="38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2:43" s="2" customFormat="1" ht="19.2" x14ac:dyDescent="0.4">
      <c r="B34" s="32" t="s">
        <v>20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2:43" s="2" customFormat="1" ht="24.6" x14ac:dyDescent="0.55000000000000004">
      <c r="B35" s="44" t="s">
        <v>30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2:43" s="2" customFormat="1" x14ac:dyDescent="0.4"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2:43" s="2" customFormat="1" x14ac:dyDescent="0.4">
      <c r="O37" s="10"/>
      <c r="P37" s="10"/>
      <c r="Q37" s="10">
        <f>VLOOKUP(E19, AA1:AB3, 2, FALSE)</f>
        <v>7.9741404289037643E-3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2:43" s="2" customFormat="1" ht="24.6" x14ac:dyDescent="0.4">
      <c r="B38" s="30"/>
      <c r="L38" s="39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2:43" x14ac:dyDescent="0.4">
      <c r="H39" s="2"/>
      <c r="I39" s="2"/>
      <c r="J39" s="2"/>
      <c r="K39" s="2"/>
      <c r="L39" s="2"/>
      <c r="M39" s="2"/>
      <c r="N39" s="2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2:43" x14ac:dyDescent="0.4">
      <c r="H40" s="2"/>
      <c r="I40" s="2"/>
      <c r="J40" s="2"/>
      <c r="K40" s="2"/>
      <c r="L40" s="2"/>
      <c r="M40" s="2"/>
      <c r="N40" s="2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2:43" x14ac:dyDescent="0.4">
      <c r="H41" s="2"/>
      <c r="I41" s="2"/>
      <c r="J41" s="2"/>
      <c r="K41" s="2"/>
      <c r="L41" s="2"/>
      <c r="M41" s="2"/>
      <c r="N41" s="2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2:43" x14ac:dyDescent="0.4">
      <c r="H42" s="2"/>
      <c r="I42" s="2"/>
      <c r="J42" s="2"/>
      <c r="K42" s="2"/>
      <c r="L42" s="2"/>
      <c r="M42" s="2"/>
      <c r="N42" s="2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  <row r="43" spans="2:43" x14ac:dyDescent="0.4">
      <c r="H43" s="2"/>
      <c r="I43" s="2"/>
      <c r="J43" s="2"/>
      <c r="K43" s="2"/>
      <c r="L43" s="2"/>
      <c r="M43" s="2"/>
      <c r="N43" s="2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</row>
    <row r="44" spans="2:43" x14ac:dyDescent="0.4">
      <c r="H44" s="2"/>
      <c r="I44" s="2"/>
      <c r="J44" s="2"/>
      <c r="K44" s="2"/>
      <c r="L44" s="2"/>
      <c r="M44" s="2"/>
      <c r="N44" s="2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</row>
    <row r="45" spans="2:43" x14ac:dyDescent="0.4">
      <c r="H45" s="2"/>
      <c r="I45" s="2"/>
      <c r="J45" s="2"/>
      <c r="K45" s="2"/>
      <c r="L45" s="2"/>
      <c r="M45" s="2"/>
      <c r="N45" s="2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</row>
    <row r="46" spans="2:43" x14ac:dyDescent="0.4">
      <c r="H46" s="2"/>
      <c r="I46" s="2"/>
      <c r="J46" s="2"/>
      <c r="K46" s="2"/>
      <c r="L46" s="2"/>
      <c r="M46" s="2"/>
      <c r="N46" s="2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</row>
    <row r="47" spans="2:43" x14ac:dyDescent="0.4">
      <c r="H47" s="2"/>
      <c r="I47" s="2"/>
      <c r="J47" s="2"/>
      <c r="K47" s="2"/>
      <c r="L47" s="2"/>
      <c r="M47" s="2"/>
      <c r="N47" s="2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</row>
    <row r="48" spans="2:43" x14ac:dyDescent="0.4">
      <c r="H48" s="2"/>
      <c r="I48" s="2"/>
      <c r="J48" s="2"/>
      <c r="K48" s="2"/>
      <c r="L48" s="2"/>
      <c r="M48" s="2"/>
      <c r="N48" s="2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</row>
    <row r="49" spans="8:43" x14ac:dyDescent="0.4">
      <c r="H49" s="2"/>
      <c r="I49" s="2"/>
      <c r="J49" s="2"/>
      <c r="K49" s="2"/>
      <c r="L49" s="2"/>
      <c r="M49" s="2"/>
      <c r="N49" s="2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</row>
    <row r="50" spans="8:43" x14ac:dyDescent="0.4">
      <c r="H50" s="2"/>
      <c r="I50" s="2"/>
      <c r="J50" s="2"/>
      <c r="K50" s="2"/>
      <c r="L50" s="2"/>
      <c r="M50" s="2"/>
      <c r="N50" s="2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</row>
    <row r="51" spans="8:43" x14ac:dyDescent="0.4">
      <c r="H51" s="2"/>
      <c r="I51" s="2"/>
      <c r="J51" s="2"/>
      <c r="K51" s="2"/>
      <c r="L51" s="2"/>
      <c r="M51" s="2"/>
      <c r="N51" s="2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</row>
    <row r="52" spans="8:43" x14ac:dyDescent="0.4">
      <c r="H52" s="2"/>
      <c r="I52" s="2"/>
      <c r="J52" s="2"/>
      <c r="K52" s="2"/>
      <c r="L52" s="2"/>
      <c r="M52" s="2"/>
      <c r="N52" s="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</row>
    <row r="53" spans="8:43" x14ac:dyDescent="0.4">
      <c r="H53" s="2"/>
      <c r="I53" s="2"/>
      <c r="J53" s="2"/>
      <c r="K53" s="2"/>
      <c r="L53" s="2"/>
      <c r="M53" s="2"/>
      <c r="N53" s="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</row>
    <row r="54" spans="8:43" x14ac:dyDescent="0.4">
      <c r="H54" s="2"/>
      <c r="I54" s="2"/>
      <c r="J54" s="2"/>
      <c r="K54" s="2"/>
      <c r="L54" s="2"/>
      <c r="M54" s="2"/>
      <c r="N54" s="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</row>
    <row r="55" spans="8:43" x14ac:dyDescent="0.4">
      <c r="H55" s="2"/>
      <c r="I55" s="2"/>
      <c r="J55" s="2"/>
      <c r="K55" s="2"/>
      <c r="L55" s="2"/>
      <c r="M55" s="2"/>
      <c r="N55" s="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</row>
    <row r="56" spans="8:43" x14ac:dyDescent="0.4">
      <c r="H56" s="2"/>
      <c r="I56" s="2"/>
      <c r="J56" s="2"/>
      <c r="K56" s="2"/>
      <c r="L56" s="2"/>
      <c r="M56" s="2"/>
      <c r="N56" s="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</row>
    <row r="57" spans="8:43" x14ac:dyDescent="0.4">
      <c r="H57" s="2"/>
      <c r="I57" s="2"/>
      <c r="J57" s="2"/>
      <c r="K57" s="2"/>
      <c r="L57" s="2"/>
      <c r="M57" s="2"/>
      <c r="N57" s="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</row>
    <row r="58" spans="8:43" x14ac:dyDescent="0.4">
      <c r="H58" s="2"/>
      <c r="I58" s="2"/>
      <c r="J58" s="2"/>
      <c r="K58" s="2"/>
      <c r="L58" s="2"/>
      <c r="M58" s="2"/>
      <c r="N58" s="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</row>
    <row r="59" spans="8:43" x14ac:dyDescent="0.4">
      <c r="H59" s="2"/>
      <c r="I59" s="2"/>
      <c r="J59" s="2"/>
      <c r="K59" s="2"/>
      <c r="L59" s="2"/>
      <c r="M59" s="2"/>
      <c r="N59" s="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</row>
    <row r="60" spans="8:43" x14ac:dyDescent="0.4">
      <c r="H60" s="2"/>
      <c r="I60" s="2"/>
      <c r="J60" s="2"/>
      <c r="K60" s="2"/>
      <c r="L60" s="2"/>
      <c r="M60" s="2"/>
      <c r="N60" s="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</row>
    <row r="61" spans="8:43" x14ac:dyDescent="0.4">
      <c r="H61" s="2"/>
      <c r="I61" s="2"/>
      <c r="J61" s="2"/>
      <c r="K61" s="2"/>
      <c r="L61" s="2"/>
      <c r="M61" s="2"/>
      <c r="N61" s="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</row>
    <row r="62" spans="8:43" x14ac:dyDescent="0.4">
      <c r="H62" s="2"/>
      <c r="I62" s="2"/>
      <c r="J62" s="2"/>
      <c r="K62" s="2"/>
      <c r="L62" s="2"/>
      <c r="M62" s="2"/>
      <c r="N62" s="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</row>
    <row r="63" spans="8:43" x14ac:dyDescent="0.4">
      <c r="H63" s="2"/>
      <c r="I63" s="2"/>
      <c r="J63" s="2"/>
      <c r="K63" s="2"/>
      <c r="L63" s="2"/>
      <c r="M63" s="2"/>
      <c r="N63" s="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</row>
    <row r="64" spans="8:43" x14ac:dyDescent="0.4">
      <c r="H64" s="2"/>
      <c r="I64" s="2"/>
      <c r="J64" s="2"/>
      <c r="K64" s="2"/>
      <c r="L64" s="2"/>
      <c r="M64" s="2"/>
      <c r="N64" s="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</row>
    <row r="65" spans="8:43" x14ac:dyDescent="0.4">
      <c r="H65" s="2"/>
      <c r="I65" s="2"/>
      <c r="J65" s="2"/>
      <c r="K65" s="2"/>
      <c r="L65" s="2"/>
      <c r="M65" s="2"/>
      <c r="N65" s="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</row>
    <row r="66" spans="8:43" x14ac:dyDescent="0.4">
      <c r="H66" s="2"/>
      <c r="I66" s="2"/>
      <c r="J66" s="2"/>
      <c r="K66" s="2"/>
      <c r="L66" s="2"/>
      <c r="M66" s="2"/>
      <c r="N66" s="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</row>
    <row r="67" spans="8:43" x14ac:dyDescent="0.4">
      <c r="H67" s="2"/>
      <c r="I67" s="2"/>
      <c r="J67" s="2"/>
      <c r="K67" s="2"/>
      <c r="L67" s="2"/>
      <c r="M67" s="2"/>
      <c r="N67" s="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</row>
    <row r="68" spans="8:43" x14ac:dyDescent="0.4">
      <c r="H68" s="2"/>
      <c r="I68" s="2"/>
      <c r="J68" s="2"/>
      <c r="K68" s="2"/>
      <c r="L68" s="2"/>
      <c r="M68" s="2"/>
      <c r="N68" s="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</row>
    <row r="69" spans="8:43" x14ac:dyDescent="0.4">
      <c r="H69" s="2"/>
      <c r="I69" s="2"/>
      <c r="J69" s="2"/>
      <c r="K69" s="2"/>
      <c r="L69" s="2"/>
      <c r="M69" s="2"/>
      <c r="N69" s="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</row>
    <row r="70" spans="8:43" x14ac:dyDescent="0.4">
      <c r="H70" s="2"/>
      <c r="I70" s="2"/>
      <c r="J70" s="2"/>
      <c r="K70" s="2"/>
      <c r="L70" s="2"/>
      <c r="M70" s="2"/>
      <c r="N70" s="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</row>
    <row r="71" spans="8:43" x14ac:dyDescent="0.4">
      <c r="H71" s="2"/>
      <c r="I71" s="2"/>
      <c r="J71" s="2"/>
      <c r="K71" s="2"/>
      <c r="L71" s="2"/>
      <c r="M71" s="2"/>
      <c r="N71" s="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</row>
    <row r="72" spans="8:43" x14ac:dyDescent="0.4">
      <c r="H72" s="2"/>
      <c r="I72" s="2"/>
      <c r="J72" s="2"/>
      <c r="K72" s="2"/>
      <c r="L72" s="2"/>
      <c r="M72" s="2"/>
      <c r="N72" s="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</row>
    <row r="73" spans="8:43" x14ac:dyDescent="0.4">
      <c r="H73" s="2"/>
      <c r="I73" s="2"/>
      <c r="J73" s="2"/>
      <c r="K73" s="2"/>
      <c r="L73" s="2"/>
      <c r="M73" s="2"/>
      <c r="N73" s="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8:43" x14ac:dyDescent="0.4">
      <c r="H74" s="2"/>
      <c r="I74" s="2"/>
      <c r="J74" s="2"/>
      <c r="K74" s="2"/>
      <c r="L74" s="2"/>
      <c r="M74" s="2"/>
      <c r="N74" s="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8:43" x14ac:dyDescent="0.4">
      <c r="H75" s="2"/>
      <c r="I75" s="2"/>
      <c r="J75" s="2"/>
      <c r="K75" s="2"/>
      <c r="L75" s="2"/>
      <c r="M75" s="2"/>
      <c r="N75" s="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</row>
    <row r="76" spans="8:43" x14ac:dyDescent="0.4">
      <c r="H76" s="2"/>
      <c r="I76" s="2"/>
      <c r="J76" s="2"/>
      <c r="K76" s="2"/>
      <c r="L76" s="2"/>
      <c r="M76" s="2"/>
      <c r="N76" s="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</row>
    <row r="77" spans="8:43" x14ac:dyDescent="0.4">
      <c r="H77" s="2"/>
      <c r="I77" s="2"/>
      <c r="J77" s="2"/>
      <c r="K77" s="2"/>
      <c r="L77" s="2"/>
      <c r="M77" s="2"/>
      <c r="N77" s="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  <row r="78" spans="8:43" x14ac:dyDescent="0.4">
      <c r="H78" s="2"/>
      <c r="I78" s="2"/>
      <c r="J78" s="2"/>
      <c r="K78" s="2"/>
      <c r="L78" s="2"/>
      <c r="M78" s="2"/>
      <c r="N78" s="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</row>
    <row r="79" spans="8:43" x14ac:dyDescent="0.4">
      <c r="H79" s="2"/>
      <c r="I79" s="2"/>
      <c r="J79" s="2"/>
      <c r="K79" s="2"/>
      <c r="L79" s="2"/>
      <c r="M79" s="2"/>
      <c r="N79" s="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</row>
    <row r="80" spans="8:43" x14ac:dyDescent="0.4">
      <c r="H80" s="2"/>
      <c r="I80" s="2"/>
      <c r="J80" s="2"/>
      <c r="K80" s="2"/>
      <c r="L80" s="2"/>
      <c r="M80" s="2"/>
      <c r="N80" s="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</row>
    <row r="81" spans="8:43" x14ac:dyDescent="0.4">
      <c r="H81" s="2"/>
      <c r="I81" s="2"/>
      <c r="J81" s="2"/>
      <c r="K81" s="2"/>
      <c r="L81" s="2"/>
      <c r="M81" s="2"/>
      <c r="N81" s="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</row>
    <row r="82" spans="8:43" x14ac:dyDescent="0.4">
      <c r="H82" s="2"/>
      <c r="I82" s="2"/>
      <c r="J82" s="2"/>
      <c r="K82" s="2"/>
      <c r="L82" s="2"/>
      <c r="M82" s="2"/>
      <c r="N82" s="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</row>
    <row r="83" spans="8:43" x14ac:dyDescent="0.4">
      <c r="H83" s="2"/>
      <c r="I83" s="2"/>
      <c r="J83" s="2"/>
      <c r="K83" s="2"/>
      <c r="L83" s="2"/>
      <c r="M83" s="2"/>
      <c r="N83" s="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</row>
    <row r="84" spans="8:43" x14ac:dyDescent="0.4">
      <c r="H84" s="2"/>
      <c r="I84" s="2"/>
      <c r="J84" s="2"/>
      <c r="K84" s="2"/>
      <c r="L84" s="2"/>
      <c r="M84" s="2"/>
      <c r="N84" s="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</row>
    <row r="85" spans="8:43" x14ac:dyDescent="0.4">
      <c r="H85" s="2"/>
      <c r="I85" s="2"/>
      <c r="J85" s="2"/>
      <c r="K85" s="2"/>
      <c r="L85" s="2"/>
      <c r="M85" s="2"/>
      <c r="N85" s="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</row>
    <row r="86" spans="8:43" x14ac:dyDescent="0.4">
      <c r="H86" s="2"/>
      <c r="I86" s="2"/>
      <c r="J86" s="2"/>
      <c r="K86" s="2"/>
      <c r="L86" s="2"/>
      <c r="M86" s="2"/>
      <c r="N86" s="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</row>
    <row r="87" spans="8:43" x14ac:dyDescent="0.4">
      <c r="H87" s="2"/>
      <c r="I87" s="2"/>
      <c r="J87" s="2"/>
      <c r="K87" s="2"/>
      <c r="L87" s="2"/>
      <c r="M87" s="2"/>
      <c r="N87" s="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</row>
    <row r="88" spans="8:43" x14ac:dyDescent="0.4">
      <c r="H88" s="2"/>
      <c r="I88" s="2"/>
      <c r="J88" s="2"/>
      <c r="K88" s="2"/>
      <c r="L88" s="2"/>
      <c r="M88" s="2"/>
      <c r="N88" s="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</row>
    <row r="89" spans="8:43" x14ac:dyDescent="0.4">
      <c r="H89" s="2"/>
      <c r="I89" s="2"/>
      <c r="J89" s="2"/>
      <c r="K89" s="2"/>
      <c r="L89" s="2"/>
      <c r="M89" s="2"/>
      <c r="N89" s="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</row>
    <row r="90" spans="8:43" x14ac:dyDescent="0.4">
      <c r="H90" s="2"/>
      <c r="I90" s="2"/>
      <c r="J90" s="2"/>
      <c r="K90" s="2"/>
      <c r="L90" s="2"/>
      <c r="M90" s="2"/>
      <c r="N90" s="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</row>
    <row r="91" spans="8:43" x14ac:dyDescent="0.4">
      <c r="H91" s="2"/>
      <c r="I91" s="2"/>
      <c r="J91" s="2"/>
      <c r="K91" s="2"/>
      <c r="L91" s="2"/>
      <c r="M91" s="2"/>
      <c r="N91" s="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</row>
    <row r="92" spans="8:43" x14ac:dyDescent="0.4">
      <c r="H92" s="2"/>
      <c r="I92" s="2"/>
      <c r="J92" s="2"/>
      <c r="K92" s="2"/>
      <c r="L92" s="2"/>
      <c r="M92" s="2"/>
      <c r="N92" s="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</row>
    <row r="93" spans="8:43" x14ac:dyDescent="0.4">
      <c r="H93" s="2"/>
      <c r="I93" s="2"/>
      <c r="J93" s="2"/>
      <c r="K93" s="2"/>
      <c r="L93" s="2"/>
      <c r="M93" s="2"/>
      <c r="N93" s="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</row>
    <row r="94" spans="8:43" x14ac:dyDescent="0.4">
      <c r="H94" s="2"/>
      <c r="I94" s="2"/>
      <c r="J94" s="2"/>
      <c r="K94" s="2"/>
      <c r="L94" s="2"/>
      <c r="M94" s="2"/>
      <c r="N94" s="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</row>
    <row r="95" spans="8:43" x14ac:dyDescent="0.4">
      <c r="H95" s="2"/>
      <c r="I95" s="2"/>
      <c r="J95" s="2"/>
      <c r="K95" s="2"/>
      <c r="L95" s="2"/>
      <c r="M95" s="2"/>
      <c r="N95" s="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</row>
    <row r="96" spans="8:43" x14ac:dyDescent="0.4">
      <c r="H96" s="2"/>
      <c r="I96" s="2"/>
      <c r="J96" s="2"/>
      <c r="K96" s="2"/>
      <c r="L96" s="2"/>
      <c r="M96" s="2"/>
      <c r="N96" s="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</row>
    <row r="97" spans="8:43" x14ac:dyDescent="0.4">
      <c r="H97" s="2"/>
      <c r="I97" s="2"/>
      <c r="J97" s="2"/>
      <c r="K97" s="2"/>
      <c r="L97" s="2"/>
      <c r="M97" s="2"/>
      <c r="N97" s="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</row>
    <row r="98" spans="8:43" x14ac:dyDescent="0.4">
      <c r="H98" s="2"/>
      <c r="I98" s="2"/>
      <c r="J98" s="2"/>
      <c r="K98" s="2"/>
      <c r="L98" s="2"/>
      <c r="M98" s="2"/>
      <c r="N98" s="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</row>
    <row r="99" spans="8:43" x14ac:dyDescent="0.4">
      <c r="H99" s="2"/>
      <c r="I99" s="2"/>
      <c r="J99" s="2"/>
      <c r="K99" s="2"/>
      <c r="L99" s="2"/>
      <c r="M99" s="2"/>
      <c r="N99" s="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</row>
    <row r="100" spans="8:43" x14ac:dyDescent="0.4">
      <c r="H100" s="2"/>
      <c r="I100" s="2"/>
      <c r="J100" s="2"/>
      <c r="K100" s="2"/>
      <c r="L100" s="2"/>
      <c r="M100" s="2"/>
      <c r="N100" s="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</row>
    <row r="101" spans="8:43" x14ac:dyDescent="0.4">
      <c r="H101" s="2"/>
      <c r="I101" s="2"/>
      <c r="J101" s="2"/>
      <c r="K101" s="2"/>
      <c r="L101" s="2"/>
      <c r="M101" s="2"/>
      <c r="N101" s="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</row>
    <row r="102" spans="8:43" x14ac:dyDescent="0.4">
      <c r="H102" s="2"/>
      <c r="I102" s="2"/>
      <c r="J102" s="2"/>
      <c r="K102" s="2"/>
      <c r="L102" s="2"/>
      <c r="M102" s="2"/>
      <c r="N102" s="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</row>
    <row r="103" spans="8:43" x14ac:dyDescent="0.4">
      <c r="H103" s="2"/>
      <c r="I103" s="2"/>
      <c r="J103" s="2"/>
      <c r="K103" s="2"/>
      <c r="L103" s="2"/>
      <c r="M103" s="2"/>
      <c r="N103" s="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</row>
    <row r="104" spans="8:43" x14ac:dyDescent="0.4">
      <c r="H104" s="2"/>
      <c r="I104" s="2"/>
      <c r="J104" s="2"/>
      <c r="K104" s="2"/>
      <c r="L104" s="2"/>
      <c r="M104" s="2"/>
      <c r="N104" s="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</row>
    <row r="105" spans="8:43" x14ac:dyDescent="0.4">
      <c r="H105" s="2"/>
      <c r="I105" s="2"/>
      <c r="J105" s="2"/>
      <c r="K105" s="2"/>
      <c r="L105" s="2"/>
      <c r="M105" s="2"/>
      <c r="N105" s="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</row>
    <row r="106" spans="8:43" x14ac:dyDescent="0.4">
      <c r="H106" s="2"/>
      <c r="I106" s="2"/>
      <c r="J106" s="2"/>
      <c r="K106" s="2"/>
      <c r="L106" s="2"/>
      <c r="M106" s="2"/>
      <c r="N106" s="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</row>
    <row r="107" spans="8:43" x14ac:dyDescent="0.4">
      <c r="H107" s="2"/>
      <c r="I107" s="2"/>
      <c r="J107" s="2"/>
      <c r="K107" s="2"/>
      <c r="L107" s="2"/>
      <c r="M107" s="2"/>
      <c r="N107" s="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</row>
    <row r="108" spans="8:43" x14ac:dyDescent="0.4">
      <c r="H108" s="2"/>
      <c r="I108" s="2"/>
      <c r="J108" s="2"/>
      <c r="K108" s="2"/>
      <c r="L108" s="2"/>
      <c r="M108" s="2"/>
      <c r="N108" s="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</row>
    <row r="109" spans="8:43" x14ac:dyDescent="0.4">
      <c r="H109" s="2"/>
      <c r="I109" s="2"/>
      <c r="J109" s="2"/>
      <c r="K109" s="2"/>
      <c r="L109" s="2"/>
      <c r="M109" s="2"/>
      <c r="N109" s="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</row>
    <row r="110" spans="8:43" x14ac:dyDescent="0.4">
      <c r="H110" s="2"/>
      <c r="I110" s="2"/>
      <c r="J110" s="2"/>
      <c r="K110" s="2"/>
      <c r="L110" s="2"/>
      <c r="M110" s="2"/>
      <c r="N110" s="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</row>
    <row r="111" spans="8:43" x14ac:dyDescent="0.4">
      <c r="H111" s="2"/>
      <c r="I111" s="2"/>
      <c r="J111" s="2"/>
      <c r="K111" s="2"/>
      <c r="L111" s="2"/>
      <c r="M111" s="2"/>
      <c r="N111" s="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</row>
    <row r="112" spans="8:43" x14ac:dyDescent="0.4">
      <c r="H112" s="2"/>
      <c r="I112" s="2"/>
      <c r="J112" s="2"/>
      <c r="K112" s="2"/>
      <c r="L112" s="2"/>
      <c r="M112" s="2"/>
      <c r="N112" s="2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</row>
    <row r="113" spans="8:43" x14ac:dyDescent="0.4">
      <c r="H113" s="2"/>
      <c r="I113" s="2"/>
      <c r="J113" s="2"/>
      <c r="K113" s="2"/>
      <c r="L113" s="2"/>
      <c r="M113" s="2"/>
      <c r="N113" s="2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</row>
    <row r="114" spans="8:43" x14ac:dyDescent="0.4">
      <c r="H114" s="2"/>
      <c r="I114" s="2"/>
      <c r="J114" s="2"/>
      <c r="K114" s="2"/>
      <c r="L114" s="2"/>
      <c r="M114" s="2"/>
      <c r="N114" s="2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</row>
    <row r="115" spans="8:43" x14ac:dyDescent="0.4">
      <c r="H115" s="2"/>
      <c r="I115" s="2"/>
      <c r="J115" s="2"/>
      <c r="K115" s="2"/>
      <c r="L115" s="2"/>
      <c r="M115" s="2"/>
      <c r="N115" s="2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</row>
    <row r="116" spans="8:43" x14ac:dyDescent="0.4">
      <c r="H116" s="2"/>
      <c r="I116" s="2"/>
      <c r="J116" s="2"/>
      <c r="K116" s="2"/>
      <c r="L116" s="2"/>
      <c r="M116" s="2"/>
      <c r="N116" s="2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</row>
    <row r="117" spans="8:43" x14ac:dyDescent="0.4">
      <c r="H117" s="2"/>
      <c r="I117" s="2"/>
      <c r="J117" s="2"/>
      <c r="K117" s="2"/>
      <c r="L117" s="2"/>
      <c r="M117" s="2"/>
      <c r="N117" s="2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</row>
    <row r="118" spans="8:43" x14ac:dyDescent="0.4">
      <c r="H118" s="2"/>
      <c r="I118" s="2"/>
      <c r="J118" s="2"/>
      <c r="K118" s="2"/>
      <c r="L118" s="2"/>
      <c r="M118" s="2"/>
      <c r="N118" s="2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</row>
    <row r="119" spans="8:43" x14ac:dyDescent="0.4">
      <c r="H119" s="2"/>
      <c r="I119" s="2"/>
      <c r="J119" s="2"/>
      <c r="K119" s="2"/>
      <c r="L119" s="2"/>
      <c r="M119" s="2"/>
      <c r="N119" s="2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8:43" x14ac:dyDescent="0.4">
      <c r="H120" s="2"/>
      <c r="I120" s="2"/>
      <c r="J120" s="2"/>
      <c r="K120" s="2"/>
      <c r="L120" s="2"/>
      <c r="M120" s="2"/>
      <c r="N120" s="2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</row>
    <row r="121" spans="8:43" x14ac:dyDescent="0.4">
      <c r="H121" s="2"/>
      <c r="I121" s="2"/>
      <c r="J121" s="2"/>
      <c r="K121" s="2"/>
      <c r="L121" s="2"/>
      <c r="M121" s="2"/>
      <c r="N121" s="2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</row>
    <row r="122" spans="8:43" x14ac:dyDescent="0.4">
      <c r="H122" s="2"/>
      <c r="I122" s="2"/>
      <c r="J122" s="2"/>
      <c r="K122" s="2"/>
      <c r="L122" s="2"/>
      <c r="M122" s="2"/>
      <c r="N122" s="2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</row>
    <row r="123" spans="8:43" x14ac:dyDescent="0.4">
      <c r="H123" s="2"/>
      <c r="I123" s="2"/>
      <c r="J123" s="2"/>
      <c r="K123" s="2"/>
      <c r="L123" s="2"/>
      <c r="M123" s="2"/>
      <c r="N123" s="2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</row>
    <row r="124" spans="8:43" x14ac:dyDescent="0.4">
      <c r="H124" s="2"/>
      <c r="I124" s="2"/>
      <c r="J124" s="2"/>
      <c r="K124" s="2"/>
      <c r="L124" s="2"/>
      <c r="M124" s="2"/>
      <c r="N124" s="2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</row>
    <row r="125" spans="8:43" x14ac:dyDescent="0.4">
      <c r="H125" s="2"/>
      <c r="I125" s="2"/>
      <c r="J125" s="2"/>
      <c r="K125" s="2"/>
      <c r="L125" s="2"/>
      <c r="M125" s="2"/>
      <c r="N125" s="2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</row>
    <row r="126" spans="8:43" x14ac:dyDescent="0.4">
      <c r="H126" s="2"/>
      <c r="I126" s="2"/>
      <c r="J126" s="2"/>
      <c r="K126" s="2"/>
      <c r="L126" s="2"/>
      <c r="M126" s="2"/>
      <c r="N126" s="2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</row>
    <row r="127" spans="8:43" x14ac:dyDescent="0.4"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</row>
    <row r="128" spans="8:43" x14ac:dyDescent="0.4"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</row>
    <row r="129" spans="15:43" x14ac:dyDescent="0.4"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</row>
    <row r="130" spans="15:43" x14ac:dyDescent="0.4"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</row>
    <row r="131" spans="15:43" x14ac:dyDescent="0.4"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</row>
    <row r="132" spans="15:43" x14ac:dyDescent="0.4"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</row>
    <row r="133" spans="15:43" x14ac:dyDescent="0.4"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</row>
    <row r="134" spans="15:43" x14ac:dyDescent="0.4"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</row>
    <row r="135" spans="15:43" x14ac:dyDescent="0.4"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</row>
    <row r="136" spans="15:43" x14ac:dyDescent="0.4"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</row>
    <row r="137" spans="15:43" x14ac:dyDescent="0.4"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</row>
    <row r="138" spans="15:43" x14ac:dyDescent="0.4"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</row>
    <row r="139" spans="15:43" x14ac:dyDescent="0.4"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</row>
    <row r="140" spans="15:43" x14ac:dyDescent="0.4"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</row>
    <row r="141" spans="15:43" x14ac:dyDescent="0.4"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</row>
    <row r="142" spans="15:43" x14ac:dyDescent="0.4"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</row>
    <row r="143" spans="15:43" x14ac:dyDescent="0.4"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</row>
    <row r="144" spans="15:43" x14ac:dyDescent="0.4"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</row>
    <row r="145" spans="15:43" x14ac:dyDescent="0.4"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</row>
    <row r="146" spans="15:43" x14ac:dyDescent="0.4"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</row>
    <row r="147" spans="15:43" x14ac:dyDescent="0.4"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</row>
    <row r="148" spans="15:43" x14ac:dyDescent="0.4"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</row>
    <row r="149" spans="15:43" x14ac:dyDescent="0.4"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</row>
    <row r="150" spans="15:43" x14ac:dyDescent="0.4"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</row>
    <row r="151" spans="15:43" x14ac:dyDescent="0.4"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</row>
    <row r="152" spans="15:43" x14ac:dyDescent="0.4"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</row>
    <row r="153" spans="15:43" x14ac:dyDescent="0.4"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</row>
    <row r="154" spans="15:43" x14ac:dyDescent="0.4"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</row>
    <row r="155" spans="15:43" x14ac:dyDescent="0.4"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</row>
    <row r="156" spans="15:43" x14ac:dyDescent="0.4"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</row>
    <row r="157" spans="15:43" x14ac:dyDescent="0.4"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</row>
    <row r="158" spans="15:43" x14ac:dyDescent="0.4"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</row>
    <row r="159" spans="15:43" x14ac:dyDescent="0.4"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</row>
    <row r="160" spans="15:43" x14ac:dyDescent="0.4"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</row>
    <row r="161" spans="15:43" x14ac:dyDescent="0.4"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</row>
    <row r="162" spans="15:43" x14ac:dyDescent="0.4"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</row>
    <row r="163" spans="15:43" x14ac:dyDescent="0.4"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</row>
    <row r="164" spans="15:43" x14ac:dyDescent="0.4"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</row>
    <row r="165" spans="15:43" x14ac:dyDescent="0.4"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</row>
    <row r="166" spans="15:43" x14ac:dyDescent="0.4"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</row>
    <row r="167" spans="15:43" x14ac:dyDescent="0.4"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</row>
    <row r="168" spans="15:43" x14ac:dyDescent="0.4"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</row>
    <row r="169" spans="15:43" x14ac:dyDescent="0.4"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</row>
    <row r="170" spans="15:43" x14ac:dyDescent="0.4"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</row>
    <row r="171" spans="15:43" x14ac:dyDescent="0.4"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</row>
    <row r="172" spans="15:43" x14ac:dyDescent="0.4"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</row>
    <row r="173" spans="15:43" x14ac:dyDescent="0.4"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</row>
    <row r="174" spans="15:43" x14ac:dyDescent="0.4"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</row>
    <row r="175" spans="15:43" x14ac:dyDescent="0.4"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</row>
    <row r="176" spans="15:43" x14ac:dyDescent="0.4"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</row>
    <row r="177" spans="15:43" x14ac:dyDescent="0.4"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</row>
    <row r="178" spans="15:43" x14ac:dyDescent="0.4"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</row>
    <row r="179" spans="15:43" x14ac:dyDescent="0.4"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</row>
    <row r="180" spans="15:43" x14ac:dyDescent="0.4"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</row>
    <row r="181" spans="15:43" x14ac:dyDescent="0.4"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</row>
    <row r="182" spans="15:43" x14ac:dyDescent="0.4"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</row>
    <row r="183" spans="15:43" x14ac:dyDescent="0.4"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</row>
    <row r="184" spans="15:43" x14ac:dyDescent="0.4"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</row>
    <row r="185" spans="15:43" x14ac:dyDescent="0.4"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</row>
    <row r="186" spans="15:43" x14ac:dyDescent="0.4"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</row>
    <row r="187" spans="15:43" x14ac:dyDescent="0.4"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</row>
    <row r="188" spans="15:43" x14ac:dyDescent="0.4"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</row>
    <row r="189" spans="15:43" x14ac:dyDescent="0.4"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</row>
    <row r="190" spans="15:43" x14ac:dyDescent="0.4"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</row>
    <row r="191" spans="15:43" x14ac:dyDescent="0.4"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</row>
    <row r="192" spans="15:43" x14ac:dyDescent="0.4"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</row>
    <row r="193" spans="15:43" x14ac:dyDescent="0.4"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</row>
    <row r="194" spans="15:43" x14ac:dyDescent="0.4"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</row>
    <row r="195" spans="15:43" x14ac:dyDescent="0.4"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</row>
    <row r="196" spans="15:43" x14ac:dyDescent="0.4"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</row>
    <row r="197" spans="15:43" x14ac:dyDescent="0.4"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</row>
    <row r="198" spans="15:43" x14ac:dyDescent="0.4"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</row>
    <row r="199" spans="15:43" x14ac:dyDescent="0.4"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</row>
    <row r="200" spans="15:43" x14ac:dyDescent="0.4"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</row>
    <row r="201" spans="15:43" x14ac:dyDescent="0.4"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</row>
    <row r="226" spans="4:8" x14ac:dyDescent="0.4">
      <c r="G226" s="1" t="s">
        <v>1</v>
      </c>
      <c r="H226" s="1" t="s">
        <v>2</v>
      </c>
    </row>
    <row r="227" spans="4:8" x14ac:dyDescent="0.4">
      <c r="D227" s="1" t="s">
        <v>1</v>
      </c>
      <c r="E227" s="3" t="e">
        <f>+((1+#REF!)^(0.0833333333333333))-1</f>
        <v>#REF!</v>
      </c>
      <c r="F227" s="4" t="s">
        <v>3</v>
      </c>
      <c r="G227" s="5">
        <v>2.5399999999999999E-2</v>
      </c>
      <c r="H227" s="6">
        <v>0.1</v>
      </c>
    </row>
    <row r="228" spans="4:8" x14ac:dyDescent="0.4">
      <c r="D228" s="1" t="s">
        <v>2</v>
      </c>
      <c r="E228" s="3" t="e">
        <f>+((1+#REF!)^(0.0833333333333333))-1</f>
        <v>#REF!</v>
      </c>
      <c r="F228" s="4" t="s">
        <v>4</v>
      </c>
      <c r="G228" s="5">
        <v>1.26E-2</v>
      </c>
      <c r="H228" s="7">
        <v>5.5E-2</v>
      </c>
    </row>
    <row r="229" spans="4:8" x14ac:dyDescent="0.4">
      <c r="D229" s="1" t="s">
        <v>5</v>
      </c>
      <c r="E229" s="8">
        <f>12*E15</f>
        <v>6000</v>
      </c>
      <c r="F229" s="4" t="s">
        <v>6</v>
      </c>
      <c r="G229" s="5">
        <v>1.1000000000000001E-3</v>
      </c>
      <c r="H229" s="7">
        <v>4.4999999999999998E-2</v>
      </c>
    </row>
    <row r="230" spans="4:8" x14ac:dyDescent="0.4">
      <c r="F230" s="4"/>
    </row>
  </sheetData>
  <sheetProtection algorithmName="SHA-512" hashValue="ysw/kXw/wA7Otq8WJorHHwO+9dr1k5Ei0SYnohKo2vCHIV7psocIjAy2lOQvGMpfEQtx1k3sj+y73s/UYOy3fg==" saltValue="g3M/vft8oy5t9mzbVFX5ag==" spinCount="100000" sheet="1" objects="1" scenarios="1" selectLockedCells="1"/>
  <mergeCells count="12">
    <mergeCell ref="E27:F27"/>
    <mergeCell ref="E29:F29"/>
    <mergeCell ref="E19:F19"/>
    <mergeCell ref="E21:F21"/>
    <mergeCell ref="E25:F25"/>
    <mergeCell ref="I23:M23"/>
    <mergeCell ref="B25:D25"/>
    <mergeCell ref="B21:D21"/>
    <mergeCell ref="E11:F11"/>
    <mergeCell ref="E13:F13"/>
    <mergeCell ref="E15:F15"/>
    <mergeCell ref="E17:F17"/>
  </mergeCells>
  <dataValidations count="2">
    <dataValidation type="list" allowBlank="1" showInputMessage="1" showErrorMessage="1" sqref="E19:F19" xr:uid="{D485BBE5-622A-42AE-AD4F-3F30C6D322BB}">
      <formula1>$R$12:$R$14</formula1>
    </dataValidation>
    <dataValidation type="list" allowBlank="1" showInputMessage="1" showErrorMessage="1" sqref="E23" xr:uid="{2FCAAC6E-86AC-4D4B-A8B9-737979B04575}">
      <formula1>$E$23:$E$23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Flip SAF</dc:creator>
  <cp:lastModifiedBy>Nicolás Cillóniz</cp:lastModifiedBy>
  <dcterms:created xsi:type="dcterms:W3CDTF">2025-06-25T15:40:14Z</dcterms:created>
  <dcterms:modified xsi:type="dcterms:W3CDTF">2025-07-16T23:12:16Z</dcterms:modified>
</cp:coreProperties>
</file>